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0" yWindow="0" windowWidth="33600" windowHeight="21000" tabRatio="600" firstSheet="0" activeTab="0" autoFilterDateGrouping="1"/>
  </bookViews>
  <sheets>
    <sheet xmlns:r="http://schemas.openxmlformats.org/officeDocument/2006/relationships" name="Sheet1" sheetId="1" state="visible" r:id="rId1"/>
  </sheets>
  <definedNames/>
  <calcPr calcId="181029" fullCalcOnLoad="1"/>
</workbook>
</file>

<file path=xl/styles.xml><?xml version="1.0" encoding="utf-8"?>
<styleSheet xmlns="http://schemas.openxmlformats.org/spreadsheetml/2006/main">
  <numFmts count="2">
    <numFmt numFmtId="164" formatCode="0.0"/>
    <numFmt numFmtId="165" formatCode="0.0000"/>
  </numFmts>
  <fonts count="5">
    <font>
      <name val="Aptos Narrow"/>
      <family val="2"/>
      <color theme="1"/>
      <sz val="12"/>
      <scheme val="minor"/>
    </font>
    <font>
      <name val="Aptos Narrow"/>
      <family val="2"/>
      <color theme="1"/>
      <sz val="12"/>
      <scheme val="minor"/>
    </font>
    <font>
      <b val="1"/>
    </font>
    <font>
      <b val="1"/>
      <sz val="12"/>
    </font>
    <font>
      <b val="1"/>
      <i val="1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1" fillId="0" borderId="0"/>
    <xf numFmtId="9" fontId="1" fillId="0" borderId="0"/>
  </cellStyleXfs>
  <cellXfs count="15">
    <xf numFmtId="0" fontId="0" fillId="0" borderId="0" pivotButton="0" quotePrefix="0" xfId="0"/>
    <xf numFmtId="9" fontId="0" fillId="0" borderId="0" pivotButton="0" quotePrefix="0" xfId="1"/>
    <xf numFmtId="9" fontId="0" fillId="0" borderId="0" pivotButton="0" quotePrefix="0" xfId="0"/>
    <xf numFmtId="164" fontId="0" fillId="0" borderId="0" pivotButton="0" quotePrefix="0" xfId="0"/>
    <xf numFmtId="164" fontId="0" fillId="0" borderId="0" pivotButton="0" quotePrefix="0" xfId="0"/>
    <xf numFmtId="0" fontId="2" fillId="0" borderId="0" pivotButton="0" quotePrefix="0" xfId="0"/>
    <xf numFmtId="0" fontId="3" fillId="0" borderId="0" pivotButton="0" quotePrefix="0" xfId="0"/>
    <xf numFmtId="10" fontId="0" fillId="0" borderId="0" pivotButton="0" quotePrefix="0" xfId="0"/>
    <xf numFmtId="165" fontId="0" fillId="0" borderId="0" pivotButton="0" quotePrefix="0" xfId="0"/>
    <xf numFmtId="165" fontId="2" fillId="0" borderId="0" pivotButton="0" quotePrefix="0" xfId="0"/>
    <xf numFmtId="10" fontId="2" fillId="0" borderId="0" pivotButton="0" quotePrefix="0" xfId="0"/>
    <xf numFmtId="0" fontId="4" fillId="0" borderId="0" pivotButton="0" quotePrefix="0" xfId="0"/>
    <xf numFmtId="4" fontId="0" fillId="0" borderId="0" pivotButton="0" quotePrefix="0" xfId="0"/>
    <xf numFmtId="4" fontId="2" fillId="0" borderId="0" pivotButton="0" quotePrefix="0" xfId="0"/>
    <xf numFmtId="4" fontId="3" fillId="0" borderId="0" pivotButton="0" quotePrefix="0" xfId="0"/>
  </cellXfs>
  <cellStyles count="2">
    <cellStyle name="Normal" xfId="0" builtinId="0"/>
    <cellStyle name="Per cent" xfId="1" builtinId="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12"/>
  <sheetViews>
    <sheetView tabSelected="1" workbookViewId="0">
      <selection activeCell="I22" sqref="I22"/>
    </sheetView>
  </sheetViews>
  <sheetFormatPr baseColWidth="10" defaultRowHeight="16"/>
  <cols>
    <col width="42" customWidth="1" min="1" max="1"/>
    <col width="12" customWidth="1" min="2" max="2"/>
    <col width="32" customWidth="1" min="3" max="3"/>
    <col width="10" customWidth="1" min="4" max="4"/>
    <col width="10" customWidth="1" min="5" max="5"/>
    <col width="10" customWidth="1" min="6" max="6"/>
    <col width="10" customWidth="1" min="7" max="7"/>
    <col width="10" customWidth="1" min="8" max="8"/>
    <col width="10" customWidth="1" min="9" max="9"/>
  </cols>
  <sheetData>
    <row r="1">
      <c r="A1" t="inlineStr">
        <is>
          <t>Implictit inflation rate (%)</t>
        </is>
      </c>
      <c r="B1" t="inlineStr">
        <is>
          <t>t</t>
        </is>
      </c>
      <c r="C1" t="inlineStr">
        <is>
          <t>Internet add market</t>
        </is>
      </c>
      <c r="D1" t="inlineStr">
        <is>
          <t xml:space="preserve">yoy change </t>
        </is>
      </c>
      <c r="E1" t="inlineStr">
        <is>
          <t xml:space="preserve">yoy real change </t>
        </is>
      </c>
      <c r="F1" t="inlineStr">
        <is>
          <t>Revenue growth</t>
        </is>
      </c>
      <c r="G1" t="inlineStr">
        <is>
          <t>Real revenue growth</t>
        </is>
      </c>
      <c r="H1" t="inlineStr">
        <is>
          <t>Real revenue 2025$</t>
        </is>
      </c>
    </row>
    <row r="2">
      <c r="A2" t="n">
        <v>7.9</v>
      </c>
      <c r="B2" t="n">
        <v>-8</v>
      </c>
      <c r="C2" t="n">
        <v>527</v>
      </c>
    </row>
    <row r="3">
      <c r="A3" t="n">
        <v>7.4</v>
      </c>
      <c r="B3" t="n">
        <v>-7</v>
      </c>
      <c r="C3" t="n">
        <v>759</v>
      </c>
      <c r="D3" s="1">
        <f>(C3/C2)-1</f>
        <v/>
      </c>
      <c r="E3" s="2">
        <f>D3-(A3/100)</f>
        <v/>
      </c>
    </row>
    <row r="4">
      <c r="A4" t="n">
        <v>7.9</v>
      </c>
      <c r="B4" t="n">
        <v>-6</v>
      </c>
      <c r="C4" t="n">
        <v>950</v>
      </c>
      <c r="D4" s="1">
        <f>(C4/C3)-1</f>
        <v/>
      </c>
      <c r="E4" s="2">
        <f>D4-(A4/100)</f>
        <v/>
      </c>
    </row>
    <row r="5">
      <c r="A5" t="n">
        <v>3.7</v>
      </c>
      <c r="B5" t="n">
        <v>-5</v>
      </c>
      <c r="C5" t="n">
        <v>1216</v>
      </c>
      <c r="D5" s="1">
        <f>(C5/C4)-1</f>
        <v/>
      </c>
      <c r="E5" s="2">
        <f>D5-(A5/100)</f>
        <v/>
      </c>
    </row>
    <row r="6">
      <c r="A6" t="n">
        <v>4.6</v>
      </c>
      <c r="B6" t="n">
        <v>-4</v>
      </c>
      <c r="C6" t="n">
        <v>1455</v>
      </c>
      <c r="D6" s="1">
        <f>(C6/C5)-1</f>
        <v/>
      </c>
      <c r="E6" s="2">
        <f>D6-(A6/100)</f>
        <v/>
      </c>
    </row>
    <row r="7">
      <c r="A7" t="n">
        <v>4.3</v>
      </c>
      <c r="B7" t="n">
        <v>-3</v>
      </c>
      <c r="C7" t="n">
        <v>1518</v>
      </c>
      <c r="D7" s="1">
        <f>(C7/C6)-1</f>
        <v/>
      </c>
      <c r="E7" s="2">
        <f>D7-(A7/100)</f>
        <v/>
      </c>
    </row>
    <row r="8">
      <c r="A8" t="n">
        <v>5</v>
      </c>
      <c r="B8" t="n">
        <v>-2</v>
      </c>
      <c r="C8" t="n">
        <v>1433</v>
      </c>
      <c r="D8" s="1">
        <f>(C8/C7)-1</f>
        <v/>
      </c>
      <c r="E8" s="2">
        <f>D8-(A8/100)</f>
        <v/>
      </c>
    </row>
    <row r="9">
      <c r="A9" t="n">
        <v>11.7</v>
      </c>
      <c r="B9" t="n">
        <v>-1</v>
      </c>
      <c r="C9" t="n">
        <v>1116</v>
      </c>
      <c r="D9" s="1">
        <f>(C9/C8)-1</f>
        <v/>
      </c>
      <c r="E9" s="2">
        <f>D9-(A9/100)</f>
        <v/>
      </c>
      <c r="F9" s="1" t="n">
        <v>0.165</v>
      </c>
      <c r="G9" s="2">
        <f>F9-(A9/100)</f>
        <v/>
      </c>
      <c r="H9" t="n">
        <v>17.5</v>
      </c>
    </row>
    <row r="10">
      <c r="A10" t="n">
        <v>7.7</v>
      </c>
      <c r="B10" t="n">
        <v>0</v>
      </c>
      <c r="C10" t="n">
        <v>1185</v>
      </c>
      <c r="D10" s="1">
        <f>(C10/C9)-1</f>
        <v/>
      </c>
      <c r="E10" s="2">
        <f>D10-(A10/100)</f>
        <v/>
      </c>
      <c r="F10" s="1" t="n">
        <v>0.049</v>
      </c>
      <c r="G10" s="2">
        <f>F10-(A10/100)</f>
        <v/>
      </c>
      <c r="H10" s="4">
        <f>H9*(1+G10)</f>
        <v/>
      </c>
    </row>
    <row r="11">
      <c r="A11" t="n">
        <v>6.4</v>
      </c>
      <c r="B11" t="n">
        <v>1</v>
      </c>
      <c r="C11" t="n">
        <v>1274</v>
      </c>
      <c r="D11" s="1">
        <f>(C11/C10)-1</f>
        <v/>
      </c>
      <c r="E11" s="2">
        <f>D11-(A11/100)</f>
        <v/>
      </c>
      <c r="F11" s="1" t="n">
        <v>0.9350000000000001</v>
      </c>
      <c r="G11" s="2">
        <f>F11-(A11/100)</f>
        <v/>
      </c>
      <c r="H11" s="4">
        <f>H10*(1+G11)</f>
        <v/>
      </c>
    </row>
    <row r="12">
      <c r="A12" t="n">
        <v>4</v>
      </c>
      <c r="B12" t="n">
        <v>2</v>
      </c>
      <c r="C12" t="n">
        <v>1388</v>
      </c>
      <c r="D12" s="1">
        <f>(C12/C11)-1</f>
        <v/>
      </c>
      <c r="E12" s="2">
        <f>D12-(A12/100)</f>
        <v/>
      </c>
      <c r="F12" s="1" t="n">
        <v>0.865</v>
      </c>
      <c r="G12" s="2">
        <f>F12-(A12/100)</f>
        <v/>
      </c>
      <c r="H12" s="4">
        <f>H11*(1+G12)</f>
        <v/>
      </c>
    </row>
    <row r="13">
      <c r="A13">
        <f>11.28-2.2-3.06+2</f>
        <v/>
      </c>
      <c r="B13" t="n">
        <v>3</v>
      </c>
      <c r="F13" s="1" t="n">
        <v>0.712</v>
      </c>
      <c r="G13" s="2">
        <f>F13-(A13/100)</f>
        <v/>
      </c>
      <c r="H13" s="4">
        <f>H12*(1+G13)</f>
        <v/>
      </c>
    </row>
    <row r="14">
      <c r="A14" t="n">
        <v>8.199999999999999</v>
      </c>
      <c r="B14" t="n">
        <v>4</v>
      </c>
      <c r="F14" s="1" t="n">
        <v>0.501</v>
      </c>
      <c r="G14" s="2">
        <f>F14-(A14/100)</f>
        <v/>
      </c>
      <c r="H14" s="4">
        <f>H13*(1+G14)</f>
        <v/>
      </c>
    </row>
    <row r="15">
      <c r="A15" t="n">
        <v>8.4</v>
      </c>
      <c r="B15" t="n">
        <v>5</v>
      </c>
      <c r="F15" s="1" t="n">
        <v>0.456</v>
      </c>
      <c r="G15" s="2">
        <f>F15-(A15/100)</f>
        <v/>
      </c>
      <c r="H15" s="4">
        <f>H14*(1+G15)</f>
        <v/>
      </c>
    </row>
    <row r="16">
      <c r="A16" t="n">
        <v>8.6</v>
      </c>
      <c r="B16" t="n">
        <v>6</v>
      </c>
      <c r="F16" s="1" t="n">
        <v>0.339</v>
      </c>
      <c r="G16" s="2">
        <f>F16-(A16/100)</f>
        <v/>
      </c>
      <c r="H16" s="4">
        <f>H15*(1+G16)</f>
        <v/>
      </c>
    </row>
    <row r="17">
      <c r="A17" t="n">
        <v>8.800000000000001</v>
      </c>
      <c r="B17" t="n">
        <v>7</v>
      </c>
      <c r="F17" s="1" t="n">
        <v>0.31</v>
      </c>
      <c r="G17" s="2">
        <f>F17-(A17/100)</f>
        <v/>
      </c>
      <c r="H17" s="4">
        <f>H16*(1+G17)</f>
        <v/>
      </c>
    </row>
    <row r="20">
      <c r="A20" s="5" t="inlineStr">
        <is>
          <t>Free Cash Flow Schedule (BRL m) - with NOL carryforward (tax shield)</t>
        </is>
      </c>
    </row>
    <row r="21">
      <c r="A21" t="inlineStr">
        <is>
          <t>Year</t>
        </is>
      </c>
      <c r="B21" s="5" t="n">
        <v>2026</v>
      </c>
      <c r="C21" s="5" t="n">
        <v>2027</v>
      </c>
      <c r="D21" s="5" t="n">
        <v>2028</v>
      </c>
      <c r="E21" s="5" t="n">
        <v>2029</v>
      </c>
      <c r="F21" s="5" t="n">
        <v>2030</v>
      </c>
      <c r="G21" s="5" t="n">
        <v>2031</v>
      </c>
      <c r="H21" s="5" t="n">
        <v>2032</v>
      </c>
      <c r="I21" s="5" t="n">
        <v>2033</v>
      </c>
    </row>
    <row r="22">
      <c r="A22" t="inlineStr">
        <is>
          <t>t</t>
        </is>
      </c>
      <c r="B22" t="n">
        <v>1</v>
      </c>
      <c r="C22" t="n">
        <v>2</v>
      </c>
      <c r="D22" t="n">
        <v>3</v>
      </c>
      <c r="E22" t="n">
        <v>4</v>
      </c>
      <c r="F22" t="n">
        <v>5</v>
      </c>
      <c r="G22" t="n">
        <v>6</v>
      </c>
      <c r="H22" t="n">
        <v>7</v>
      </c>
      <c r="I22" t="n">
        <v>8</v>
      </c>
    </row>
    <row r="23">
      <c r="A23" t="inlineStr">
        <is>
          <t>EBIT</t>
        </is>
      </c>
      <c r="B23" t="n">
        <v>-7.2</v>
      </c>
      <c r="C23" t="n">
        <v>-4.6</v>
      </c>
      <c r="D23" t="n">
        <v>-0.8</v>
      </c>
      <c r="E23" t="n">
        <v>8.5</v>
      </c>
      <c r="F23" t="n">
        <v>19.5</v>
      </c>
      <c r="G23" t="n">
        <v>36.6</v>
      </c>
      <c r="H23" t="n">
        <v>55.3</v>
      </c>
      <c r="I23" t="n">
        <v>80</v>
      </c>
    </row>
    <row r="24">
      <c r="A24" t="inlineStr">
        <is>
          <t>EBITDA</t>
        </is>
      </c>
      <c r="B24" t="n">
        <v>-5.8</v>
      </c>
      <c r="C24" t="n">
        <v>-3.3</v>
      </c>
      <c r="D24" t="n">
        <v>0.4</v>
      </c>
      <c r="E24" t="n">
        <v>9.699999999999999</v>
      </c>
      <c r="F24" t="n">
        <v>20.4</v>
      </c>
      <c r="G24" t="n">
        <v>36.6</v>
      </c>
      <c r="H24" t="n">
        <v>55.3</v>
      </c>
      <c r="I24" t="n">
        <v>80</v>
      </c>
    </row>
    <row r="25">
      <c r="A25" t="inlineStr">
        <is>
          <t>D&amp;A</t>
        </is>
      </c>
      <c r="B25">
        <f>B24-B23</f>
        <v/>
      </c>
      <c r="C25">
        <f>C24-C23</f>
        <v/>
      </c>
      <c r="D25">
        <f>D24-D23</f>
        <v/>
      </c>
      <c r="E25">
        <f>E24-E23</f>
        <v/>
      </c>
      <c r="F25">
        <f>F24-F23</f>
        <v/>
      </c>
      <c r="G25">
        <f>G24-G23</f>
        <v/>
      </c>
      <c r="H25">
        <f>H24-H23</f>
        <v/>
      </c>
      <c r="I25">
        <f>I24-I23</f>
        <v/>
      </c>
    </row>
    <row r="26">
      <c r="A26" t="inlineStr">
        <is>
          <t>Opening NOL</t>
        </is>
      </c>
      <c r="B26" t="n">
        <v>2.7</v>
      </c>
      <c r="C26">
        <f>B28</f>
        <v/>
      </c>
      <c r="D26">
        <f>C28</f>
        <v/>
      </c>
      <c r="E26">
        <f>D28</f>
        <v/>
      </c>
      <c r="F26">
        <f>E28</f>
        <v/>
      </c>
      <c r="G26">
        <f>F28</f>
        <v/>
      </c>
      <c r="H26">
        <f>G28</f>
        <v/>
      </c>
      <c r="I26">
        <f>H28</f>
        <v/>
      </c>
    </row>
    <row r="27">
      <c r="A27" t="inlineStr">
        <is>
          <t>NOL used</t>
        </is>
      </c>
      <c r="B27">
        <f>MIN(B26, MAX(0,B23))</f>
        <v/>
      </c>
      <c r="C27">
        <f>MIN(C26, MAX(0,C23))</f>
        <v/>
      </c>
      <c r="D27">
        <f>MIN(D26, MAX(0,D23))</f>
        <v/>
      </c>
      <c r="E27">
        <f>MIN(E26, MAX(0,E23))</f>
        <v/>
      </c>
      <c r="F27">
        <f>MIN(F26, MAX(0,F23))</f>
        <v/>
      </c>
      <c r="G27">
        <f>MIN(G26, MAX(0,G23))</f>
        <v/>
      </c>
      <c r="H27">
        <f>MIN(H26, MAX(0,H23))</f>
        <v/>
      </c>
      <c r="I27">
        <f>MIN(I26, MAX(0,I23))</f>
        <v/>
      </c>
    </row>
    <row r="28">
      <c r="A28" t="inlineStr">
        <is>
          <t>Closing NOL</t>
        </is>
      </c>
      <c r="B28">
        <f>B26-B27+MAX(0,-B23)</f>
        <v/>
      </c>
      <c r="C28">
        <f>C26-C27+MAX(0,-C23)</f>
        <v/>
      </c>
      <c r="D28">
        <f>D26-D27+MAX(0,-D23)</f>
        <v/>
      </c>
      <c r="E28">
        <f>E26-E27+MAX(0,-E23)</f>
        <v/>
      </c>
      <c r="F28">
        <f>F26-F27+MAX(0,-F23)</f>
        <v/>
      </c>
      <c r="G28">
        <f>G26-G27+MAX(0,-G23)</f>
        <v/>
      </c>
      <c r="H28">
        <f>H26-H27+MAX(0,-H23)</f>
        <v/>
      </c>
      <c r="I28">
        <f>I26-I27+MAX(0,-I23)</f>
        <v/>
      </c>
    </row>
    <row r="29">
      <c r="A29" t="inlineStr">
        <is>
          <t>Taxable income</t>
        </is>
      </c>
      <c r="B29">
        <f>MAX(0,B23)-B27</f>
        <v/>
      </c>
      <c r="C29">
        <f>MAX(0,C23)-C27</f>
        <v/>
      </c>
      <c r="D29">
        <f>MAX(0,D23)-D27</f>
        <v/>
      </c>
      <c r="E29">
        <f>MAX(0,E23)-E27</f>
        <v/>
      </c>
      <c r="F29">
        <f>MAX(0,F23)-F27</f>
        <v/>
      </c>
      <c r="G29">
        <f>MAX(0,G23)-G27</f>
        <v/>
      </c>
      <c r="H29">
        <f>MAX(0,H23)-H27</f>
        <v/>
      </c>
      <c r="I29">
        <f>MAX(0,I23)-I27</f>
        <v/>
      </c>
    </row>
    <row r="30">
      <c r="A30" t="inlineStr">
        <is>
          <t>Tax rate</t>
        </is>
      </c>
      <c r="B30" t="n">
        <v>0.34</v>
      </c>
      <c r="C30" t="n">
        <v>0.34</v>
      </c>
      <c r="D30" t="n">
        <v>0.34</v>
      </c>
      <c r="E30" t="n">
        <v>0.34</v>
      </c>
      <c r="F30" t="n">
        <v>0.34</v>
      </c>
      <c r="G30" t="n">
        <v>0.34</v>
      </c>
      <c r="H30" t="n">
        <v>0.34</v>
      </c>
      <c r="I30" t="n">
        <v>0.34</v>
      </c>
    </row>
    <row r="31">
      <c r="A31" t="inlineStr">
        <is>
          <t>Taxes</t>
        </is>
      </c>
      <c r="B31">
        <f>B29*B30</f>
        <v/>
      </c>
      <c r="C31">
        <f>C29*C30</f>
        <v/>
      </c>
      <c r="D31">
        <f>D29*D30</f>
        <v/>
      </c>
      <c r="E31">
        <f>E29*E30</f>
        <v/>
      </c>
      <c r="F31">
        <f>F29*F30</f>
        <v/>
      </c>
      <c r="G31">
        <f>G29*G30</f>
        <v/>
      </c>
      <c r="H31">
        <f>H29*H30</f>
        <v/>
      </c>
      <c r="I31">
        <f>I29*I30</f>
        <v/>
      </c>
    </row>
    <row r="32">
      <c r="A32" t="inlineStr">
        <is>
          <t>NOPAT</t>
        </is>
      </c>
      <c r="B32">
        <f>B23-B31</f>
        <v/>
      </c>
      <c r="C32">
        <f>C23-C31</f>
        <v/>
      </c>
      <c r="D32">
        <f>D23-D31</f>
        <v/>
      </c>
      <c r="E32">
        <f>E23-E31</f>
        <v/>
      </c>
      <c r="F32">
        <f>F23-F31</f>
        <v/>
      </c>
      <c r="G32">
        <f>G23-G31</f>
        <v/>
      </c>
      <c r="H32">
        <f>H23-H31</f>
        <v/>
      </c>
      <c r="I32">
        <f>I23-I31</f>
        <v/>
      </c>
    </row>
    <row r="33">
      <c r="A33" t="inlineStr">
        <is>
          <t>+ D&amp;A</t>
        </is>
      </c>
      <c r="B33">
        <f>B25</f>
        <v/>
      </c>
      <c r="C33">
        <f>C25</f>
        <v/>
      </c>
      <c r="D33">
        <f>D25</f>
        <v/>
      </c>
      <c r="E33">
        <f>E25</f>
        <v/>
      </c>
      <c r="F33">
        <f>F25</f>
        <v/>
      </c>
      <c r="G33">
        <f>G25</f>
        <v/>
      </c>
      <c r="H33">
        <f>H25</f>
        <v/>
      </c>
      <c r="I33">
        <f>I25</f>
        <v/>
      </c>
    </row>
    <row r="34">
      <c r="A34" t="inlineStr">
        <is>
          <t>- CapEx</t>
        </is>
      </c>
      <c r="B34" t="n">
        <v>0</v>
      </c>
      <c r="C34" t="n">
        <v>-0.7</v>
      </c>
      <c r="D34" t="n">
        <v>0</v>
      </c>
      <c r="E34" t="n">
        <v>0</v>
      </c>
      <c r="F34" t="n">
        <v>0</v>
      </c>
      <c r="G34" t="n">
        <v>0</v>
      </c>
      <c r="H34" t="n">
        <v>0</v>
      </c>
      <c r="I34" t="n">
        <v>0</v>
      </c>
    </row>
    <row r="35">
      <c r="A35" t="inlineStr">
        <is>
          <t>- Change in WC</t>
        </is>
      </c>
      <c r="B35" t="n">
        <v>1.7</v>
      </c>
      <c r="C35" t="n">
        <v>-4.3</v>
      </c>
      <c r="D35" t="n">
        <v>-5</v>
      </c>
      <c r="E35" t="n">
        <v>-6.7</v>
      </c>
      <c r="F35" t="n">
        <v>-7.1</v>
      </c>
      <c r="G35" t="n">
        <v>-9.9</v>
      </c>
      <c r="H35" t="n">
        <v>-10.6</v>
      </c>
      <c r="I35" t="n">
        <v>-13.3</v>
      </c>
    </row>
    <row r="36">
      <c r="A36" s="5" t="inlineStr">
        <is>
          <t>FCFF</t>
        </is>
      </c>
      <c r="B36" s="5">
        <f>B32+B33+B34+B35</f>
        <v/>
      </c>
      <c r="C36" s="5">
        <f>C32+C33+C34+C35</f>
        <v/>
      </c>
      <c r="D36" s="5">
        <f>D32+D33+D34+D35</f>
        <v/>
      </c>
      <c r="E36" s="5">
        <f>E32+E33+E34+E35</f>
        <v/>
      </c>
      <c r="F36" s="5">
        <f>F32+F33+F34+F35</f>
        <v/>
      </c>
      <c r="G36" s="5">
        <f>G32+G33+G34+G35</f>
        <v/>
      </c>
      <c r="H36" s="5">
        <f>H32+H33+H34+H35</f>
        <v/>
      </c>
      <c r="I36" s="5">
        <f>I32+I33+I34+I35</f>
        <v/>
      </c>
    </row>
    <row r="38">
      <c r="A38" s="6" t="inlineStr">
        <is>
          <t>WACC Calculation</t>
        </is>
      </c>
    </row>
    <row r="40">
      <c r="A40" s="5" t="inlineStr">
        <is>
          <t>Peer Group — Beta Unlevering (slide 22)</t>
        </is>
      </c>
    </row>
    <row r="41">
      <c r="A41" s="5" t="inlineStr">
        <is>
          <t>Company</t>
        </is>
      </c>
      <c r="B41" s="5" t="inlineStr">
        <is>
          <t>Mkt Cap (m)</t>
        </is>
      </c>
      <c r="C41" s="5" t="inlineStr">
        <is>
          <t>Total Debt (m)</t>
        </is>
      </c>
      <c r="D41" s="5" t="inlineStr">
        <is>
          <t>Tax rate</t>
        </is>
      </c>
      <c r="E41" s="5" t="inlineStr">
        <is>
          <t>Levered β</t>
        </is>
      </c>
      <c r="F41" s="5" t="inlineStr">
        <is>
          <t>D/E (mkt)</t>
        </is>
      </c>
      <c r="G41" s="5" t="inlineStr">
        <is>
          <t>Unlevered β</t>
        </is>
      </c>
    </row>
    <row r="42">
      <c r="A42" t="inlineStr">
        <is>
          <t>Company 1</t>
        </is>
      </c>
      <c r="B42" t="n">
        <v>259393</v>
      </c>
      <c r="C42" t="n">
        <v>11173</v>
      </c>
      <c r="D42" s="7" t="n">
        <v>0.306</v>
      </c>
      <c r="E42" s="8" t="n">
        <v>0.89</v>
      </c>
      <c r="F42" s="8">
        <f>C42/B42</f>
        <v/>
      </c>
      <c r="G42" s="8">
        <f>E42/(1+(1-D42)*F42)</f>
        <v/>
      </c>
    </row>
    <row r="43">
      <c r="A43" t="inlineStr">
        <is>
          <t>Company 2</t>
        </is>
      </c>
      <c r="B43" t="n">
        <v>4118</v>
      </c>
      <c r="C43" t="n">
        <v>23</v>
      </c>
      <c r="D43" s="7" t="n">
        <v>0.27</v>
      </c>
      <c r="E43" s="8" t="n">
        <v>1.19</v>
      </c>
      <c r="F43" s="8">
        <f>C43/B43</f>
        <v/>
      </c>
      <c r="G43" s="8">
        <f>E43/(1+(1-D43)*F43)</f>
        <v/>
      </c>
    </row>
    <row r="44">
      <c r="A44" t="inlineStr">
        <is>
          <t>Company 3</t>
        </is>
      </c>
      <c r="B44" t="n">
        <v>1963</v>
      </c>
      <c r="C44" t="n">
        <v>169</v>
      </c>
      <c r="D44" s="7" t="n">
        <v>0.19</v>
      </c>
      <c r="E44" s="8" t="n">
        <v>1.24</v>
      </c>
      <c r="F44" s="8">
        <f>C44/B44</f>
        <v/>
      </c>
      <c r="G44" s="8">
        <f>E44/(1+(1-D44)*F44)</f>
        <v/>
      </c>
    </row>
    <row r="45">
      <c r="A45" t="inlineStr">
        <is>
          <t>Company 4</t>
        </is>
      </c>
      <c r="B45" t="n">
        <v>265</v>
      </c>
      <c r="C45" t="n">
        <v>10</v>
      </c>
      <c r="D45" s="7" t="n">
        <v>0.27</v>
      </c>
      <c r="E45" s="8" t="n">
        <v>0.74</v>
      </c>
      <c r="F45" s="8">
        <f>C45/B45</f>
        <v/>
      </c>
      <c r="G45" s="8">
        <f>E45/(1+(1-D45)*F45)</f>
        <v/>
      </c>
    </row>
    <row r="46">
      <c r="A46" t="inlineStr">
        <is>
          <t>Company 5</t>
        </is>
      </c>
      <c r="B46" t="n">
        <v>346</v>
      </c>
      <c r="C46" t="n">
        <v>13</v>
      </c>
      <c r="D46" s="7" t="n">
        <v>0.27</v>
      </c>
      <c r="E46" s="8" t="n">
        <v>0.95</v>
      </c>
      <c r="F46" s="8">
        <f>C46/B46</f>
        <v/>
      </c>
      <c r="G46" s="8">
        <f>E46/(1+(1-D46)*F46)</f>
        <v/>
      </c>
    </row>
    <row r="47">
      <c r="A47" t="inlineStr">
        <is>
          <t>Company 6</t>
        </is>
      </c>
      <c r="B47" t="n">
        <v>167</v>
      </c>
      <c r="C47" t="n">
        <v>21</v>
      </c>
      <c r="D47" s="7" t="n">
        <v>0.27</v>
      </c>
      <c r="E47" s="8" t="n">
        <v>0.8</v>
      </c>
      <c r="F47" s="8">
        <f>C47/B47</f>
        <v/>
      </c>
      <c r="G47" s="8">
        <f>E47/(1+(1-D47)*F47)</f>
        <v/>
      </c>
    </row>
    <row r="48">
      <c r="A48" s="5" t="inlineStr">
        <is>
          <t>Mean β_u</t>
        </is>
      </c>
      <c r="G48" s="9">
        <f>AVERAGE(G42:G47)</f>
        <v/>
      </c>
    </row>
    <row r="49">
      <c r="A49" t="inlineStr">
        <is>
          <t>Median β_u</t>
        </is>
      </c>
      <c r="G49" s="8">
        <f>MEDIAN(G42:G47)</f>
        <v/>
      </c>
    </row>
    <row r="51">
      <c r="A51" s="5" t="inlineStr">
        <is>
          <t>Pramana Capital Structure (slide 20, book values)</t>
        </is>
      </c>
    </row>
    <row r="52">
      <c r="A52" t="inlineStr">
        <is>
          <t>Equity (book, BRLm)</t>
        </is>
      </c>
      <c r="B52" t="n">
        <v>10.3</v>
      </c>
    </row>
    <row r="53">
      <c r="A53" t="inlineStr">
        <is>
          <t>Debt — interest-bearing (BRLm)</t>
        </is>
      </c>
      <c r="B53" t="n">
        <v>4.8</v>
      </c>
      <c r="C53" t="inlineStr">
        <is>
          <t>3.6 LT + 1.2 ST bank borrowings</t>
        </is>
      </c>
    </row>
    <row r="54">
      <c r="A54" t="inlineStr">
        <is>
          <t>D/E (Pramana)</t>
        </is>
      </c>
      <c r="B54" s="8">
        <f>B53/B52</f>
        <v/>
      </c>
    </row>
    <row r="55">
      <c r="A55" t="inlineStr">
        <is>
          <t>w_E</t>
        </is>
      </c>
      <c r="B55" s="8">
        <f>B52/(B52+B53)</f>
        <v/>
      </c>
    </row>
    <row r="56">
      <c r="A56" t="inlineStr">
        <is>
          <t>w_D</t>
        </is>
      </c>
      <c r="B56" s="8">
        <f>B53/(B52+B53)</f>
        <v/>
      </c>
    </row>
    <row r="57">
      <c r="A57" t="inlineStr">
        <is>
          <t>Tax rate (Brazil, slide 26)</t>
        </is>
      </c>
      <c r="B57" s="7" t="n">
        <v>0.34</v>
      </c>
    </row>
    <row r="59">
      <c r="A59" s="5" t="inlineStr">
        <is>
          <t>Re-levered β (Pramana)</t>
        </is>
      </c>
      <c r="B59" s="9">
        <f>G48*(1+(1-B57)*B54)</f>
        <v/>
      </c>
    </row>
    <row r="61">
      <c r="A61" s="5" t="inlineStr">
        <is>
          <t>Cost of Capital — EUR-anchored</t>
        </is>
      </c>
    </row>
    <row r="62">
      <c r="A62" t="inlineStr">
        <is>
          <t>Rf (EUR 10y, slide 24)</t>
        </is>
      </c>
      <c r="B62" s="7" t="n">
        <v>0.0293</v>
      </c>
    </row>
    <row r="63">
      <c r="A63" t="inlineStr">
        <is>
          <t>Country Risk Premium (slide 26)</t>
        </is>
      </c>
      <c r="B63" s="7" t="n">
        <v>0.0306</v>
      </c>
    </row>
    <row r="64">
      <c r="A64" t="inlineStr">
        <is>
          <t>Market Risk Premium (slide 26 mid, 6–8%)</t>
        </is>
      </c>
      <c r="B64" s="7" t="n">
        <v>0.07000000000000001</v>
      </c>
    </row>
    <row r="65">
      <c r="A65" t="inlineStr">
        <is>
          <t>Corporate spread (BBB proxy, slide 26)</t>
        </is>
      </c>
      <c r="B65" s="7" t="n">
        <v>0.02</v>
      </c>
      <c r="C65" t="inlineStr">
        <is>
          <t>BB would be higher (~300bp); BBB used as floor</t>
        </is>
      </c>
    </row>
    <row r="67">
      <c r="A67" t="inlineStr">
        <is>
          <t>K_e (EUR) = Rf + β·MRP + CRP</t>
        </is>
      </c>
      <c r="B67" s="7">
        <f>B62+B59*B64+B63</f>
        <v/>
      </c>
    </row>
    <row r="68">
      <c r="A68" t="inlineStr">
        <is>
          <t>K_d pre-tax (EUR) = Rf + CRP + spread</t>
        </is>
      </c>
      <c r="B68" s="7">
        <f>B62+B63+B65</f>
        <v/>
      </c>
    </row>
    <row r="69">
      <c r="A69" t="inlineStr">
        <is>
          <t>K_d after-tax = K_d × (1−t)</t>
        </is>
      </c>
      <c r="B69" s="7">
        <f>B68*(1-B57)</f>
        <v/>
      </c>
    </row>
    <row r="70">
      <c r="A70" s="5" t="inlineStr">
        <is>
          <t>WACC (EUR) = w_E·K_e + w_D·K_d_at</t>
        </is>
      </c>
      <c r="B70" s="10">
        <f>B55*B67+B56*B69</f>
        <v/>
      </c>
    </row>
    <row r="72">
      <c r="A72" s="5" t="inlineStr">
        <is>
          <t>Translate to BRL Discount Rate (Fisher)</t>
        </is>
      </c>
    </row>
    <row r="73">
      <c r="A73" t="inlineStr">
        <is>
          <t>Avg BRL inflation (forecast, A11:A17)</t>
        </is>
      </c>
      <c r="B73" s="7">
        <f>AVERAGE(A11:A17)/100</f>
        <v/>
      </c>
    </row>
    <row r="74">
      <c r="A74" t="inlineStr">
        <is>
          <t>Avg EUR inflation (assumed, ECB anchor)</t>
        </is>
      </c>
      <c r="B74" s="7" t="n">
        <v>0.02</v>
      </c>
    </row>
    <row r="75">
      <c r="A75" s="5" t="inlineStr">
        <is>
          <t>WACC (BRL) = (1+WACC_EUR)·(1+π_BRL)/(1+π_EUR) − 1</t>
        </is>
      </c>
      <c r="B75" s="10">
        <f>(1+B70)*(1+B73)/(1+B74)-1</f>
        <v/>
      </c>
    </row>
    <row r="77">
      <c r="A77" s="11" t="inlineStr">
        <is>
          <t>Sanity check — Direct BRL approach</t>
        </is>
      </c>
    </row>
    <row r="78">
      <c r="A78" t="inlineStr">
        <is>
          <t>Rf BRL (Brazil sov 8y, slide 25)</t>
        </is>
      </c>
      <c r="B78" s="7" t="n">
        <v>0.1302</v>
      </c>
    </row>
    <row r="79">
      <c r="A79" t="inlineStr">
        <is>
          <t>K_e (BRL direct) = Rf_BRL + β·MRP</t>
        </is>
      </c>
      <c r="B79" s="7">
        <f>B78+B59*B64</f>
        <v/>
      </c>
    </row>
    <row r="80">
      <c r="A80" t="inlineStr">
        <is>
          <t>K_d pre-tax (BRL direct) = Rf_BRL + spread</t>
        </is>
      </c>
      <c r="B80" s="7">
        <f>B78+B65</f>
        <v/>
      </c>
    </row>
    <row r="81">
      <c r="A81" t="inlineStr">
        <is>
          <t>WACC (BRL direct)</t>
        </is>
      </c>
      <c r="B81" s="7">
        <f>B55*B79+B56*B80*(1-B57)</f>
        <v/>
      </c>
    </row>
    <row r="83">
      <c r="A83" s="6" t="inlineStr">
        <is>
          <t>Terminal Value (Gordon Growth)</t>
        </is>
      </c>
    </row>
    <row r="84">
      <c r="A84" t="inlineStr">
        <is>
          <t>Real perpetual growth (g_real)</t>
        </is>
      </c>
      <c r="B84" s="7" t="n">
        <v>0.02</v>
      </c>
    </row>
    <row r="85">
      <c r="A85" t="inlineStr">
        <is>
          <t>Long-run BRL inflation (BCB target band ~3–4%)</t>
        </is>
      </c>
      <c r="B85" s="7" t="n">
        <v>0.04</v>
      </c>
      <c r="C85" t="inlineStr">
        <is>
          <t>Forecast avg ~7.5% expected to converge</t>
        </is>
      </c>
    </row>
    <row r="86">
      <c r="A86" t="inlineStr">
        <is>
          <t>Nominal perpetual growth, BRL = (1+g_real)·(1+π_LT) − 1</t>
        </is>
      </c>
      <c r="B86" s="7">
        <f>(1+B84)*(1+B85)-1</f>
        <v/>
      </c>
    </row>
    <row r="87">
      <c r="A87" t="inlineStr">
        <is>
          <t>FCF in 2033 (BRLm)</t>
        </is>
      </c>
      <c r="B87" s="12">
        <f>I36</f>
        <v/>
      </c>
    </row>
    <row r="88">
      <c r="A88" s="5" t="inlineStr">
        <is>
          <t>TV in 2033 (BRLm) = FCF·(1+g)/(WACC − g)</t>
        </is>
      </c>
      <c r="B88" s="13">
        <f>B87*(1+B86)/(B75-B86)</f>
        <v/>
      </c>
    </row>
    <row r="90">
      <c r="A90" s="6" t="inlineStr">
        <is>
          <t>DCF — Discounting (BRL)</t>
        </is>
      </c>
    </row>
    <row r="91">
      <c r="A91" t="inlineStr">
        <is>
          <t>WACC (BRL)</t>
        </is>
      </c>
      <c r="B91" s="7">
        <f>B75</f>
        <v/>
      </c>
    </row>
    <row r="92">
      <c r="A92" t="inlineStr">
        <is>
          <t>Year</t>
        </is>
      </c>
      <c r="B92" s="5" t="n">
        <v>2026</v>
      </c>
      <c r="C92" s="5" t="n">
        <v>2027</v>
      </c>
      <c r="D92" s="5" t="n">
        <v>2028</v>
      </c>
      <c r="E92" s="5" t="n">
        <v>2029</v>
      </c>
      <c r="F92" s="5" t="n">
        <v>2030</v>
      </c>
      <c r="G92" s="5" t="n">
        <v>2031</v>
      </c>
      <c r="H92" s="5" t="n">
        <v>2032</v>
      </c>
      <c r="I92" s="5" t="n">
        <v>2033</v>
      </c>
    </row>
    <row r="93">
      <c r="A93" t="inlineStr">
        <is>
          <t>t (years from valuation date)</t>
        </is>
      </c>
      <c r="B93" t="n">
        <v>1</v>
      </c>
      <c r="C93" t="n">
        <v>2</v>
      </c>
      <c r="D93" t="n">
        <v>3</v>
      </c>
      <c r="E93" t="n">
        <v>4</v>
      </c>
      <c r="F93" t="n">
        <v>5</v>
      </c>
      <c r="G93" t="n">
        <v>6</v>
      </c>
      <c r="H93" t="n">
        <v>7</v>
      </c>
      <c r="I93" t="n">
        <v>8</v>
      </c>
    </row>
    <row r="94">
      <c r="A94" t="inlineStr">
        <is>
          <t>FCFF (BRLm)</t>
        </is>
      </c>
      <c r="B94" s="12">
        <f>B36</f>
        <v/>
      </c>
      <c r="C94" s="12">
        <f>C36</f>
        <v/>
      </c>
      <c r="D94" s="12">
        <f>D36</f>
        <v/>
      </c>
      <c r="E94" s="12">
        <f>E36</f>
        <v/>
      </c>
      <c r="F94" s="12">
        <f>F36</f>
        <v/>
      </c>
      <c r="G94" s="12">
        <f>G36</f>
        <v/>
      </c>
      <c r="H94" s="12">
        <f>H36</f>
        <v/>
      </c>
      <c r="I94" s="12">
        <f>I36</f>
        <v/>
      </c>
    </row>
    <row r="95">
      <c r="A95" t="inlineStr">
        <is>
          <t>Discount factor = 1/(1+WACC)^t</t>
        </is>
      </c>
      <c r="B95" s="8">
        <f>1/(1+$B$91)^B93</f>
        <v/>
      </c>
      <c r="C95" s="8">
        <f>1/(1+$B$91)^C93</f>
        <v/>
      </c>
      <c r="D95" s="8">
        <f>1/(1+$B$91)^D93</f>
        <v/>
      </c>
      <c r="E95" s="8">
        <f>1/(1+$B$91)^E93</f>
        <v/>
      </c>
      <c r="F95" s="8">
        <f>1/(1+$B$91)^F93</f>
        <v/>
      </c>
      <c r="G95" s="8">
        <f>1/(1+$B$91)^G93</f>
        <v/>
      </c>
      <c r="H95" s="8">
        <f>1/(1+$B$91)^H93</f>
        <v/>
      </c>
      <c r="I95" s="8">
        <f>1/(1+$B$91)^I93</f>
        <v/>
      </c>
    </row>
    <row r="96">
      <c r="A96" t="inlineStr">
        <is>
          <t>PV of FCF</t>
        </is>
      </c>
      <c r="B96" s="12">
        <f>B94*B95</f>
        <v/>
      </c>
      <c r="C96" s="12">
        <f>C94*C95</f>
        <v/>
      </c>
      <c r="D96" s="12">
        <f>D94*D95</f>
        <v/>
      </c>
      <c r="E96" s="12">
        <f>E94*E95</f>
        <v/>
      </c>
      <c r="F96" s="12">
        <f>F94*F95</f>
        <v/>
      </c>
      <c r="G96" s="12">
        <f>G94*G95</f>
        <v/>
      </c>
      <c r="H96" s="12">
        <f>H94*H95</f>
        <v/>
      </c>
      <c r="I96" s="12">
        <f>I94*I95</f>
        <v/>
      </c>
    </row>
    <row r="97">
      <c r="A97" t="inlineStr">
        <is>
          <t>PV of Terminal Value</t>
        </is>
      </c>
      <c r="B97" s="12" t="n">
        <v>0</v>
      </c>
      <c r="C97" s="12" t="n">
        <v>0</v>
      </c>
      <c r="D97" s="12" t="n">
        <v>0</v>
      </c>
      <c r="E97" s="12" t="n">
        <v>0</v>
      </c>
      <c r="F97" s="12" t="n">
        <v>0</v>
      </c>
      <c r="G97" s="12" t="n">
        <v>0</v>
      </c>
      <c r="H97" s="12" t="n">
        <v>0</v>
      </c>
      <c r="I97" s="12">
        <f>B88*I95</f>
        <v/>
      </c>
    </row>
    <row r="99">
      <c r="A99" t="inlineStr">
        <is>
          <t>Sum of PV(FCFF) — explicit period</t>
        </is>
      </c>
      <c r="B99" s="12">
        <f>SUM(B96:I96)</f>
        <v/>
      </c>
    </row>
    <row r="100">
      <c r="A100" t="inlineStr">
        <is>
          <t>PV of Terminal Value</t>
        </is>
      </c>
      <c r="B100" s="12">
        <f>I97</f>
        <v/>
      </c>
    </row>
    <row r="101">
      <c r="A101" s="5" t="inlineStr">
        <is>
          <t>Enterprise Value (BRLm)</t>
        </is>
      </c>
      <c r="B101" s="13">
        <f>B99+B100</f>
        <v/>
      </c>
    </row>
    <row r="103">
      <c r="A103" s="5" t="inlineStr">
        <is>
          <t>EV → Equity Bridge (slide 20 balance sheet)</t>
        </is>
      </c>
    </row>
    <row r="104">
      <c r="A104" t="inlineStr">
        <is>
          <t>Less: Total interest-bearing debt</t>
        </is>
      </c>
      <c r="B104" s="12" t="n">
        <v>4.8</v>
      </c>
    </row>
    <row r="105">
      <c r="A105" t="inlineStr">
        <is>
          <t>Plus: Cash &amp; bank balance</t>
        </is>
      </c>
      <c r="B105" s="12" t="n">
        <v>6.4</v>
      </c>
    </row>
    <row r="106">
      <c r="A106" s="5" t="inlineStr">
        <is>
          <t>Equity Value (BRLm)</t>
        </is>
      </c>
      <c r="B106" s="13">
        <f>B101-B104+B105</f>
        <v/>
      </c>
    </row>
    <row r="108">
      <c r="A108" s="6" t="inlineStr">
        <is>
          <t>Currency Conversion</t>
        </is>
      </c>
    </row>
    <row r="109">
      <c r="A109" t="inlineStr">
        <is>
          <t>Spot EUR/BRL (slide 23)</t>
        </is>
      </c>
      <c r="B109" s="12" t="n">
        <v>6.22</v>
      </c>
    </row>
    <row r="110">
      <c r="A110" t="inlineStr">
        <is>
          <t>Equity Value (EURm)</t>
        </is>
      </c>
      <c r="B110" s="12">
        <f>B106/B109</f>
        <v/>
      </c>
    </row>
    <row r="112">
      <c r="A112" s="6" t="inlineStr">
        <is>
          <t>30% Stake Valuation (EURm)</t>
        </is>
      </c>
      <c r="B112" s="14">
        <f>B110*0.3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Christian Kremer</dc:creator>
  <dcterms:created xmlns:dcterms="http://purl.org/dc/terms/" xmlns:xsi="http://www.w3.org/2001/XMLSchema-instance" xsi:type="dcterms:W3CDTF">2026-04-27T05:52:34Z</dcterms:created>
  <dcterms:modified xmlns:dcterms="http://purl.org/dc/terms/" xmlns:xsi="http://www.w3.org/2001/XMLSchema-instance" xsi:type="dcterms:W3CDTF">2026-04-27T15:25:59Z</dcterms:modified>
  <cp:lastModifiedBy>Christian Kremer</cp:lastModifiedBy>
</cp:coreProperties>
</file>